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Desktop-il6h645\c\Websites\hydrocarbonconspiracy.info\"/>
    </mc:Choice>
  </mc:AlternateContent>
  <xr:revisionPtr revIDLastSave="0" documentId="13_ncr:1_{849ECC8F-1B28-4972-96AF-3DB2C490C6E8}" xr6:coauthVersionLast="47" xr6:coauthVersionMax="47" xr10:uidLastSave="{00000000-0000-0000-0000-000000000000}"/>
  <bookViews>
    <workbookView xWindow="1560" yWindow="1155" windowWidth="18630" windowHeight="2044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hXsFUUIpSSyBP5avXt+UXiOFHyQ=="/>
    </ext>
  </extLst>
</workbook>
</file>

<file path=xl/calcChain.xml><?xml version="1.0" encoding="utf-8"?>
<calcChain xmlns="http://schemas.openxmlformats.org/spreadsheetml/2006/main">
  <c r="D25" i="1" l="1"/>
  <c r="D27" i="1"/>
  <c r="D26" i="1"/>
  <c r="D24" i="1"/>
  <c r="D23" i="1"/>
  <c r="C28" i="1"/>
  <c r="C19" i="1"/>
  <c r="D18" i="1"/>
  <c r="D17" i="1"/>
  <c r="D16" i="1"/>
  <c r="C11" i="1"/>
  <c r="D9" i="1"/>
  <c r="D8" i="1"/>
  <c r="D28" i="1" l="1"/>
  <c r="D15" i="1"/>
  <c r="D19" i="1" s="1"/>
  <c r="D7" i="1"/>
  <c r="D10" i="1"/>
  <c r="D11" i="1" l="1"/>
</calcChain>
</file>

<file path=xl/sharedStrings.xml><?xml version="1.0" encoding="utf-8"?>
<sst xmlns="http://schemas.openxmlformats.org/spreadsheetml/2006/main" count="36" uniqueCount="23">
  <si>
    <t>Refrigerant:</t>
  </si>
  <si>
    <t>R32</t>
  </si>
  <si>
    <t>R600A</t>
  </si>
  <si>
    <t>Volumetric %:</t>
  </si>
  <si>
    <t>Resulting Weight (g):</t>
  </si>
  <si>
    <t>R32 system charge (g):</t>
  </si>
  <si>
    <t>R410A system charge (g):</t>
  </si>
  <si>
    <t>Bottle total equivalent charge (g):</t>
  </si>
  <si>
    <t>Please check the main PDF document and other resources!</t>
  </si>
  <si>
    <t>My technical research is based on much analysis of publicly available data, but isn’t endorsed by any of the hydrocarbon gas manufacturers.</t>
  </si>
  <si>
    <t>M20</t>
  </si>
  <si>
    <t>M60</t>
  </si>
  <si>
    <t>Engas M20 M60 (Legacy products) blend calculator</t>
  </si>
  <si>
    <t>Note: Figures / Formulas not endorsed by Engas or respective manufacturers</t>
  </si>
  <si>
    <t>Info &amp; Disclaimer:</t>
  </si>
  <si>
    <t>Facebook: "Hydrocarbon Conspiracy"</t>
  </si>
  <si>
    <t>Not endorsed by Engas and Pioneer Air or other relevant hydrocarbon refrigerant manufacturers.</t>
  </si>
  <si>
    <t>HC32</t>
  </si>
  <si>
    <t>Minus 50</t>
  </si>
  <si>
    <t>Minus 60</t>
  </si>
  <si>
    <t>System total equivalent charge (g):</t>
  </si>
  <si>
    <t>Pioneer M60 system charge (g):</t>
  </si>
  <si>
    <t>www.hydrocarbonconspiracy.info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</si>
</sst>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6" fillId="0" borderId="0" xfId="1"/>
    <xf numFmtId="0" fontId="1" fillId="0" borderId="0" xfId="0" applyFont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  <color rgb="FFCCECFF"/>
      <color rgb="FF66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ydrocarbonconspiracy.info/" TargetMode="External"/><Relationship Id="rId1" Type="http://schemas.openxmlformats.org/officeDocument/2006/relationships/hyperlink" Target="https://www.facebook.com/hydrocarbonconspirac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81"/>
  <sheetViews>
    <sheetView tabSelected="1" zoomScaleNormal="100" workbookViewId="0">
      <selection activeCell="B31" sqref="B31"/>
    </sheetView>
  </sheetViews>
  <sheetFormatPr defaultColWidth="14.42578125" defaultRowHeight="15" customHeight="1" x14ac:dyDescent="0.25"/>
  <cols>
    <col min="1" max="1" width="3.5703125" customWidth="1"/>
    <col min="2" max="2" width="33.42578125" customWidth="1"/>
    <col min="3" max="3" width="14" style="1" customWidth="1"/>
    <col min="4" max="4" width="20.28515625" style="1" customWidth="1"/>
    <col min="5" max="5" width="3.42578125" customWidth="1"/>
  </cols>
  <sheetData>
    <row r="1" spans="1:6" x14ac:dyDescent="0.25">
      <c r="A1" s="2"/>
      <c r="B1" s="24" t="s">
        <v>12</v>
      </c>
      <c r="C1" s="24"/>
      <c r="D1" s="24"/>
      <c r="E1" s="2"/>
      <c r="F1" s="2"/>
    </row>
    <row r="2" spans="1:6" x14ac:dyDescent="0.25">
      <c r="A2" s="2"/>
      <c r="B2" s="6"/>
      <c r="C2" s="7"/>
      <c r="D2" s="7"/>
      <c r="E2" s="2"/>
      <c r="F2" s="2"/>
    </row>
    <row r="3" spans="1:6" x14ac:dyDescent="0.25">
      <c r="A3" s="2"/>
      <c r="B3" s="25" t="s">
        <v>13</v>
      </c>
      <c r="C3" s="25"/>
      <c r="D3" s="25"/>
      <c r="E3" s="2"/>
      <c r="F3" s="2"/>
    </row>
    <row r="4" spans="1:6" ht="15.75" customHeight="1" x14ac:dyDescent="0.25">
      <c r="A4" s="2"/>
      <c r="B4" s="6"/>
      <c r="C4" s="7"/>
      <c r="D4" s="7"/>
      <c r="E4" s="2"/>
      <c r="F4" s="2"/>
    </row>
    <row r="5" spans="1:6" ht="15.75" customHeight="1" x14ac:dyDescent="0.25">
      <c r="A5" s="2"/>
      <c r="B5" s="20" t="s">
        <v>5</v>
      </c>
      <c r="C5" s="21"/>
      <c r="D5" s="9">
        <v>1000</v>
      </c>
      <c r="E5" s="2"/>
      <c r="F5" s="2"/>
    </row>
    <row r="6" spans="1:6" ht="15.75" customHeight="1" x14ac:dyDescent="0.25">
      <c r="A6" s="2"/>
      <c r="B6" s="8" t="s">
        <v>0</v>
      </c>
      <c r="C6" s="10" t="s">
        <v>3</v>
      </c>
      <c r="D6" s="10" t="s">
        <v>4</v>
      </c>
      <c r="E6" s="2"/>
      <c r="F6" s="2"/>
    </row>
    <row r="7" spans="1:6" ht="15.75" customHeight="1" x14ac:dyDescent="0.25">
      <c r="A7" s="2"/>
      <c r="B7" s="11" t="s">
        <v>1</v>
      </c>
      <c r="C7" s="12">
        <v>20</v>
      </c>
      <c r="D7" s="9">
        <f>(D5/100)*C7/(960000/960000)</f>
        <v>200</v>
      </c>
      <c r="E7" s="2"/>
      <c r="F7" s="2"/>
    </row>
    <row r="8" spans="1:6" ht="15.75" customHeight="1" x14ac:dyDescent="0.25">
      <c r="A8" s="2"/>
      <c r="B8" s="11" t="s">
        <v>10</v>
      </c>
      <c r="C8" s="9">
        <v>80</v>
      </c>
      <c r="D8" s="9">
        <f>(D5/100)*C8/(960000/528966)</f>
        <v>440.80500000000001</v>
      </c>
      <c r="E8" s="2"/>
      <c r="F8" s="2"/>
    </row>
    <row r="9" spans="1:6" ht="15.75" customHeight="1" x14ac:dyDescent="0.25">
      <c r="B9" s="11" t="s">
        <v>11</v>
      </c>
      <c r="C9" s="9">
        <v>0</v>
      </c>
      <c r="D9" s="9">
        <f>(D5/100)*C9/(960000/533080)</f>
        <v>0</v>
      </c>
      <c r="F9" s="2"/>
    </row>
    <row r="10" spans="1:6" ht="15.75" customHeight="1" x14ac:dyDescent="0.25">
      <c r="A10" s="2"/>
      <c r="B10" s="13" t="s">
        <v>2</v>
      </c>
      <c r="C10" s="12">
        <v>0</v>
      </c>
      <c r="D10" s="9">
        <f>(D5/100)*C10/(960000/550000)</f>
        <v>0</v>
      </c>
      <c r="E10" s="2"/>
      <c r="F10" s="2"/>
    </row>
    <row r="11" spans="1:6" ht="15.75" customHeight="1" x14ac:dyDescent="0.25">
      <c r="A11" s="2"/>
      <c r="B11" s="14" t="s">
        <v>7</v>
      </c>
      <c r="C11" s="9">
        <f>C7+C8+C9+C10</f>
        <v>100</v>
      </c>
      <c r="D11" s="9">
        <f>D7+D8+D9+D10</f>
        <v>640.80500000000006</v>
      </c>
      <c r="E11" s="2"/>
      <c r="F11" s="2"/>
    </row>
    <row r="12" spans="1:6" ht="15.75" customHeight="1" x14ac:dyDescent="0.25">
      <c r="A12" s="2"/>
      <c r="B12" s="6"/>
      <c r="C12" s="7"/>
      <c r="D12" s="7"/>
      <c r="E12" s="2"/>
      <c r="F12" s="2"/>
    </row>
    <row r="13" spans="1:6" ht="15.75" customHeight="1" x14ac:dyDescent="0.25">
      <c r="A13" s="2"/>
      <c r="B13" s="22" t="s">
        <v>6</v>
      </c>
      <c r="C13" s="23"/>
      <c r="D13" s="9">
        <v>1000</v>
      </c>
      <c r="E13" s="2"/>
      <c r="F13" s="2"/>
    </row>
    <row r="14" spans="1:6" ht="15.75" customHeight="1" x14ac:dyDescent="0.25">
      <c r="A14" s="2"/>
      <c r="B14" s="8" t="s">
        <v>0</v>
      </c>
      <c r="C14" s="10" t="s">
        <v>3</v>
      </c>
      <c r="D14" s="10" t="s">
        <v>4</v>
      </c>
      <c r="E14" s="2"/>
      <c r="F14" s="2"/>
    </row>
    <row r="15" spans="1:6" ht="15.75" customHeight="1" x14ac:dyDescent="0.25">
      <c r="A15" s="2"/>
      <c r="B15" s="15" t="s">
        <v>1</v>
      </c>
      <c r="C15" s="12">
        <v>20</v>
      </c>
      <c r="D15" s="9">
        <f>(D13/100)*C15/(1058600/960000)</f>
        <v>181.37162289816737</v>
      </c>
      <c r="E15" s="2"/>
      <c r="F15" s="2"/>
    </row>
    <row r="16" spans="1:6" ht="15.75" customHeight="1" x14ac:dyDescent="0.25">
      <c r="A16" s="2"/>
      <c r="B16" s="11" t="s">
        <v>10</v>
      </c>
      <c r="C16" s="9">
        <v>0</v>
      </c>
      <c r="D16" s="9">
        <f>(D13/100)*C16/(1058600/528966)</f>
        <v>0</v>
      </c>
      <c r="E16" s="2"/>
      <c r="F16" s="2"/>
    </row>
    <row r="17" spans="1:6" ht="15.75" customHeight="1" x14ac:dyDescent="0.25">
      <c r="A17" s="2"/>
      <c r="B17" s="11" t="s">
        <v>11</v>
      </c>
      <c r="C17" s="9">
        <v>80</v>
      </c>
      <c r="D17" s="9">
        <f>(D13/100)*C17/(1058600/533080)</f>
        <v>402.85660306064614</v>
      </c>
      <c r="E17" s="2"/>
      <c r="F17" s="2"/>
    </row>
    <row r="18" spans="1:6" ht="15.75" customHeight="1" x14ac:dyDescent="0.25">
      <c r="A18" s="2"/>
      <c r="B18" s="13" t="s">
        <v>2</v>
      </c>
      <c r="C18" s="12">
        <v>0</v>
      </c>
      <c r="D18" s="9">
        <f>(D13/100)*C18/(1058600/550000)</f>
        <v>0</v>
      </c>
      <c r="E18" s="2"/>
      <c r="F18" s="2"/>
    </row>
    <row r="19" spans="1:6" ht="15.75" customHeight="1" x14ac:dyDescent="0.25">
      <c r="A19" s="3"/>
      <c r="B19" s="14" t="s">
        <v>7</v>
      </c>
      <c r="C19" s="9">
        <f>C15+C16+C17+C18</f>
        <v>100</v>
      </c>
      <c r="D19" s="9">
        <f>D15+D16+D17+D18</f>
        <v>584.22822595881348</v>
      </c>
      <c r="E19" s="2"/>
      <c r="F19" s="2"/>
    </row>
    <row r="20" spans="1:6" ht="15.75" customHeight="1" x14ac:dyDescent="0.25">
      <c r="A20" s="3"/>
      <c r="B20" s="6"/>
      <c r="C20" s="7"/>
      <c r="D20" s="7"/>
      <c r="E20" s="2"/>
      <c r="F20" s="2"/>
    </row>
    <row r="21" spans="1:6" ht="15.75" customHeight="1" x14ac:dyDescent="0.25">
      <c r="A21" s="3"/>
      <c r="B21" s="22" t="s">
        <v>21</v>
      </c>
      <c r="C21" s="23"/>
      <c r="D21" s="9">
        <v>1000</v>
      </c>
      <c r="E21" s="2"/>
      <c r="F21" s="2"/>
    </row>
    <row r="22" spans="1:6" ht="15.75" customHeight="1" x14ac:dyDescent="0.25">
      <c r="A22" s="3"/>
      <c r="B22" s="14" t="s">
        <v>0</v>
      </c>
      <c r="C22" s="19" t="s">
        <v>3</v>
      </c>
      <c r="D22" s="19" t="s">
        <v>4</v>
      </c>
      <c r="E22" s="2"/>
      <c r="F22" s="2"/>
    </row>
    <row r="23" spans="1:6" ht="15.75" customHeight="1" x14ac:dyDescent="0.25">
      <c r="A23" s="3"/>
      <c r="B23" s="11" t="s">
        <v>1</v>
      </c>
      <c r="C23" s="9">
        <v>18</v>
      </c>
      <c r="D23" s="9">
        <f>(D21/100)*C23/(533080/960000)</f>
        <v>324.1539731372402</v>
      </c>
      <c r="E23" s="2"/>
      <c r="F23" s="2"/>
    </row>
    <row r="24" spans="1:6" ht="15.75" customHeight="1" x14ac:dyDescent="0.25">
      <c r="A24" s="3"/>
      <c r="B24" s="13" t="s">
        <v>17</v>
      </c>
      <c r="C24" s="12">
        <v>65</v>
      </c>
      <c r="D24" s="12">
        <f>(D21/100)*C24/(533080/497659)</f>
        <v>606.81014106700684</v>
      </c>
      <c r="E24" s="2"/>
      <c r="F24" s="2"/>
    </row>
    <row r="25" spans="1:6" ht="15.75" customHeight="1" x14ac:dyDescent="0.25">
      <c r="A25" s="2"/>
      <c r="B25" s="11" t="s">
        <v>18</v>
      </c>
      <c r="C25" s="9">
        <v>0</v>
      </c>
      <c r="D25" s="9">
        <f>(D21/100)*C25/(533080/571648)</f>
        <v>0</v>
      </c>
      <c r="E25" s="2"/>
      <c r="F25" s="2"/>
    </row>
    <row r="26" spans="1:6" ht="15.75" customHeight="1" x14ac:dyDescent="0.25">
      <c r="A26" s="4"/>
      <c r="B26" s="11" t="s">
        <v>19</v>
      </c>
      <c r="C26" s="9">
        <v>0</v>
      </c>
      <c r="D26" s="9">
        <f>(D21/100)*C26/(533080/569447)</f>
        <v>0</v>
      </c>
    </row>
    <row r="27" spans="1:6" ht="15.75" customHeight="1" x14ac:dyDescent="0.25">
      <c r="B27" s="11" t="s">
        <v>2</v>
      </c>
      <c r="C27" s="9">
        <v>17</v>
      </c>
      <c r="D27" s="9">
        <f>(D21/100)*C27/(533080/550000)</f>
        <v>175.39581301118031</v>
      </c>
    </row>
    <row r="28" spans="1:6" ht="15.75" customHeight="1" x14ac:dyDescent="0.25">
      <c r="A28" s="5"/>
      <c r="B28" s="14" t="s">
        <v>20</v>
      </c>
      <c r="C28" s="9">
        <f>C23+C24+C25+C26+C27</f>
        <v>100</v>
      </c>
      <c r="D28" s="9">
        <f>D23+D24+D25+D26+D27</f>
        <v>1106.3599272154274</v>
      </c>
    </row>
    <row r="29" spans="1:6" ht="15.75" customHeight="1" x14ac:dyDescent="0.25">
      <c r="A29" s="4"/>
    </row>
    <row r="30" spans="1:6" ht="15.75" customHeight="1" x14ac:dyDescent="0.25">
      <c r="A30" s="4"/>
      <c r="B30" s="17" t="s">
        <v>14</v>
      </c>
    </row>
    <row r="31" spans="1:6" ht="15.75" customHeight="1" x14ac:dyDescent="0.25">
      <c r="A31" s="4"/>
      <c r="B31" s="16" t="s">
        <v>22</v>
      </c>
    </row>
    <row r="32" spans="1:6" ht="15.75" customHeight="1" x14ac:dyDescent="0.25">
      <c r="A32" s="4"/>
      <c r="B32" s="16" t="s">
        <v>15</v>
      </c>
    </row>
    <row r="33" spans="1:2" ht="15.75" customHeight="1" x14ac:dyDescent="0.25">
      <c r="B33" t="s">
        <v>8</v>
      </c>
    </row>
    <row r="34" spans="1:2" ht="15.75" customHeight="1" x14ac:dyDescent="0.25">
      <c r="B34" t="s">
        <v>9</v>
      </c>
    </row>
    <row r="35" spans="1:2" ht="15.75" customHeight="1" x14ac:dyDescent="0.25">
      <c r="A35" s="5"/>
      <c r="B35" s="18" t="s">
        <v>16</v>
      </c>
    </row>
    <row r="36" spans="1:2" ht="15.75" customHeight="1" x14ac:dyDescent="0.25">
      <c r="A36" s="4"/>
    </row>
    <row r="37" spans="1:2" ht="15.75" customHeight="1" x14ac:dyDescent="0.25">
      <c r="A37" s="4"/>
    </row>
    <row r="38" spans="1:2" ht="15.75" customHeight="1" x14ac:dyDescent="0.25">
      <c r="A38" s="4"/>
    </row>
    <row r="39" spans="1:2" ht="15.75" customHeight="1" x14ac:dyDescent="0.25">
      <c r="A39" s="4"/>
    </row>
    <row r="40" spans="1:2" ht="15.75" customHeight="1" x14ac:dyDescent="0.25"/>
    <row r="41" spans="1:2" ht="15.75" customHeight="1" x14ac:dyDescent="0.25">
      <c r="A41" s="4"/>
    </row>
    <row r="42" spans="1:2" ht="15.75" customHeight="1" x14ac:dyDescent="0.25"/>
    <row r="43" spans="1:2" ht="15.75" customHeight="1" x14ac:dyDescent="0.25">
      <c r="A43" s="4"/>
    </row>
    <row r="44" spans="1:2" ht="15.75" customHeight="1" x14ac:dyDescent="0.25"/>
    <row r="45" spans="1:2" ht="15.75" customHeight="1" x14ac:dyDescent="0.25"/>
    <row r="46" spans="1:2" ht="15.75" customHeight="1" x14ac:dyDescent="0.25"/>
    <row r="47" spans="1:2" ht="15.75" customHeight="1" x14ac:dyDescent="0.25"/>
    <row r="48" spans="1: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</sheetData>
  <mergeCells count="5">
    <mergeCell ref="B5:C5"/>
    <mergeCell ref="B13:C13"/>
    <mergeCell ref="B1:D1"/>
    <mergeCell ref="B3:D3"/>
    <mergeCell ref="B21:C21"/>
  </mergeCells>
  <hyperlinks>
    <hyperlink ref="B32" r:id="rId1" display="Facebook: Hydrocarbon Conspiracy" xr:uid="{E67C92D8-E87E-4C5E-83DF-568EF73FB1DE}"/>
    <hyperlink ref="B31" r:id="rId2" xr:uid="{660ECEC9-EE9E-4A08-9737-28C57198DA78}"/>
  </hyperlinks>
  <pageMargins left="0.7" right="0.7" top="0.75" bottom="0.75" header="0" footer="0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Gardiner</cp:lastModifiedBy>
  <cp:lastPrinted>2023-07-24T10:27:28Z</cp:lastPrinted>
  <dcterms:created xsi:type="dcterms:W3CDTF">2006-09-16T00:00:00Z</dcterms:created>
  <dcterms:modified xsi:type="dcterms:W3CDTF">2024-02-08T10:46:25Z</dcterms:modified>
</cp:coreProperties>
</file>